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townofwindsor.sharepoint.com/sites/RevDiv/Shared Documents/Revenue/01. Utility Billing/4. Reports/Rates/2024 Rate Study/"/>
    </mc:Choice>
  </mc:AlternateContent>
  <xr:revisionPtr revIDLastSave="0" documentId="8_{2ADB309E-A8A0-42FB-B3D6-767779D3FAB9}" xr6:coauthVersionLast="47" xr6:coauthVersionMax="47" xr10:uidLastSave="{00000000-0000-0000-0000-000000000000}"/>
  <workbookProtection workbookAlgorithmName="SHA-512" workbookHashValue="1o424xhxkpH8R1xp7NW5jp+cEMUbrf5JeWW/4C7JklhEKzgtEYy+9lCcrAjBPAPRdfJsXL+RwXCv3xCVG3JDXQ==" workbookSaltValue="nqJ+UJrKxE7PdB5e7Z/COA==" workbookSpinCount="100000" lockStructure="1"/>
  <bookViews>
    <workbookView xWindow="-120" yWindow="-120" windowWidth="29040" windowHeight="15840" xr2:uid="{EEFB7138-AE8C-418E-BD7A-3B6FE785D402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2" l="1"/>
  <c r="N19" i="2"/>
  <c r="M19" i="2"/>
  <c r="L19" i="2"/>
  <c r="K19" i="2"/>
  <c r="I19" i="2"/>
  <c r="N17" i="2"/>
  <c r="M17" i="2"/>
  <c r="L17" i="2"/>
  <c r="K17" i="2"/>
  <c r="J17" i="2"/>
  <c r="I17" i="2"/>
  <c r="N7" i="2"/>
  <c r="N9" i="2" s="1"/>
  <c r="N10" i="2" s="1"/>
  <c r="M7" i="2"/>
  <c r="M9" i="2" s="1"/>
  <c r="M10" i="2" s="1"/>
  <c r="L7" i="2"/>
  <c r="L9" i="2" s="1"/>
  <c r="L10" i="2" s="1"/>
  <c r="K7" i="2"/>
  <c r="K9" i="2" s="1"/>
  <c r="K10" i="2" s="1"/>
  <c r="J7" i="2"/>
  <c r="J9" i="2" s="1"/>
  <c r="J10" i="2" s="1"/>
  <c r="I7" i="2"/>
  <c r="I9" i="2" s="1"/>
  <c r="M11" i="2" l="1"/>
  <c r="M12" i="2" s="1"/>
  <c r="M13" i="2" s="1"/>
  <c r="K11" i="2"/>
  <c r="K12" i="2" s="1"/>
  <c r="K13" i="2" s="1"/>
  <c r="I10" i="2"/>
  <c r="N11" i="2"/>
  <c r="N12" i="2" s="1"/>
  <c r="N13" i="2" s="1"/>
  <c r="M14" i="2" l="1"/>
  <c r="M15" i="2" s="1"/>
  <c r="K14" i="2"/>
  <c r="K15" i="2" s="1"/>
  <c r="L11" i="2"/>
  <c r="L12" i="2" s="1"/>
  <c r="L13" i="2" s="1"/>
  <c r="N14" i="2"/>
  <c r="N15" i="2" s="1"/>
  <c r="N16" i="2" s="1"/>
  <c r="J11" i="2"/>
  <c r="J12" i="2" s="1"/>
  <c r="J13" i="2" s="1"/>
  <c r="I11" i="2"/>
  <c r="I12" i="2" s="1"/>
  <c r="K16" i="2" l="1"/>
  <c r="K20" i="2" s="1"/>
  <c r="K21" i="2" s="1"/>
  <c r="M16" i="2"/>
  <c r="M20" i="2" s="1"/>
  <c r="M21" i="2" s="1"/>
  <c r="J14" i="2"/>
  <c r="J15" i="2" s="1"/>
  <c r="N20" i="2"/>
  <c r="N21" i="2" s="1"/>
  <c r="I14" i="2"/>
  <c r="I15" i="2" s="1"/>
  <c r="I16" i="2" s="1"/>
  <c r="I13" i="2"/>
  <c r="L14" i="2"/>
  <c r="L15" i="2" s="1"/>
  <c r="L16" i="2" s="1"/>
  <c r="J16" i="2" l="1"/>
  <c r="J20" i="2" s="1"/>
  <c r="J21" i="2" s="1"/>
  <c r="L20" i="2"/>
  <c r="L21" i="2" s="1"/>
  <c r="I20" i="2"/>
  <c r="I21" i="2" s="1"/>
</calcChain>
</file>

<file path=xl/sharedStrings.xml><?xml version="1.0" encoding="utf-8"?>
<sst xmlns="http://schemas.openxmlformats.org/spreadsheetml/2006/main" count="30" uniqueCount="30">
  <si>
    <t>Enter your information in the boxes to calculate your average monthly bill.</t>
  </si>
  <si>
    <t>Current Rates</t>
  </si>
  <si>
    <t>Proposed Rates - Changes effective July 1 of each fiscal year through June 30</t>
  </si>
  <si>
    <t>Year</t>
  </si>
  <si>
    <t>7/2024-6/2025</t>
  </si>
  <si>
    <t>7/2025-6/2026</t>
  </si>
  <si>
    <t>7/2026-6/2027</t>
  </si>
  <si>
    <t>7/2027-6/2028</t>
  </si>
  <si>
    <t xml:space="preserve">7/2028-6/2029 </t>
  </si>
  <si>
    <t>7/2029-6/2030</t>
  </si>
  <si>
    <t>Actual Bi-Monthly Ave to calc</t>
  </si>
  <si>
    <t>max tg's</t>
  </si>
  <si>
    <t>25/26</t>
  </si>
  <si>
    <t>26/27</t>
  </si>
  <si>
    <t>27/28</t>
  </si>
  <si>
    <t>28/29</t>
  </si>
  <si>
    <t>29/30</t>
  </si>
  <si>
    <t>Actual Billed Use - # Gallons at appropriate tier</t>
  </si>
  <si>
    <t>Water Consumption Charge</t>
  </si>
  <si>
    <t>Total</t>
  </si>
  <si>
    <t>Wastewater -Residential</t>
  </si>
  <si>
    <t>Wastewater Service Charge</t>
  </si>
  <si>
    <t>Water Service Charge</t>
  </si>
  <si>
    <t>Water Use- Residential</t>
  </si>
  <si>
    <t>Bill Calculator for Residential Customers (5 year projection)</t>
  </si>
  <si>
    <t>Where to locate the necessary information for the bill calculator on you monthly utility statement</t>
  </si>
  <si>
    <t>Step 1: Enter water use in gallons</t>
  </si>
  <si>
    <t xml:space="preserve"> Step 2: Enter Sewer Cap  wastewater)</t>
  </si>
  <si>
    <t>Step 3: Meter Size</t>
  </si>
  <si>
    <t xml:space="preserve"> Select the meter size from the drop/down menu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</si>
</sst>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0.000000"/>
    <numFmt numFmtId="166" formatCode="_([$$-409]* #,##0.00_);_([$$-409]* \(#,##0.00\);_([$$-409]* &quot;-&quot;??_);_(@_)"/>
  </numFmts>
  <fonts count="2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name val="Arial"/>
      <family val="2"/>
    </font>
    <font>
      <sz val="12"/>
      <color indexed="53"/>
      <name val="Arial"/>
      <family val="2"/>
    </font>
    <font>
      <b/>
      <sz val="12"/>
      <color indexed="53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indexed="53"/>
      <name val="Arial"/>
      <family val="2"/>
    </font>
    <font>
      <b/>
      <sz val="9"/>
      <color indexed="53"/>
      <name val="Arial"/>
      <family val="2"/>
    </font>
    <font>
      <b/>
      <sz val="12"/>
      <color theme="6" tint="-0.249977111117893"/>
      <name val="Arial"/>
      <family val="2"/>
    </font>
    <font>
      <sz val="10"/>
      <color rgb="FFFF0000"/>
      <name val="Arial"/>
      <family val="2"/>
    </font>
    <font>
      <sz val="12"/>
      <color theme="6" tint="-0.249977111117893"/>
      <name val="Arial"/>
      <family val="2"/>
    </font>
    <font>
      <sz val="12"/>
      <color rgb="FFFF0000"/>
      <name val="Arial"/>
      <family val="2"/>
    </font>
    <font>
      <sz val="12"/>
      <color theme="4"/>
      <name val="Arial"/>
      <family val="2"/>
    </font>
    <font>
      <b/>
      <sz val="9"/>
      <color theme="6" tint="-0.249977111117893"/>
      <name val="Arial"/>
      <family val="2"/>
    </font>
    <font>
      <sz val="8"/>
      <color theme="6" tint="-0.249977111117893"/>
      <name val="Arial"/>
      <family val="2"/>
    </font>
    <font>
      <sz val="8"/>
      <color theme="4"/>
      <name val="Arial"/>
      <family val="2"/>
    </font>
    <font>
      <sz val="9"/>
      <color theme="6" tint="-0.249977111117893"/>
      <name val="Arial"/>
      <family val="2"/>
    </font>
    <font>
      <sz val="12"/>
      <color rgb="FF7030A0"/>
      <name val="Arial"/>
      <family val="2"/>
    </font>
    <font>
      <sz val="12"/>
      <color indexed="10"/>
      <name val="Arial"/>
      <family val="2"/>
    </font>
    <font>
      <sz val="12"/>
      <color theme="1"/>
      <name val="Aptos Narrow"/>
      <family val="2"/>
      <scheme val="minor"/>
    </font>
    <font>
      <sz val="12"/>
      <color theme="1"/>
      <name val="Arial"/>
    </font>
    <font>
      <sz val="12"/>
      <name val="Arial"/>
    </font>
    <font>
      <b/>
      <sz val="12"/>
      <color theme="1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A6E0F7"/>
        <bgColor indexed="64"/>
      </patternFill>
    </fill>
    <fill>
      <patternFill patternType="solid">
        <fgColor rgb="FFC8FACE"/>
        <bgColor indexed="64"/>
      </patternFill>
    </fill>
    <fill>
      <patternFill patternType="solid">
        <fgColor rgb="FFF7DA81"/>
        <bgColor indexed="64"/>
      </patternFill>
    </fill>
    <fill>
      <patternFill patternType="solid">
        <fgColor rgb="FFEDBEE8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EC8EE"/>
        <bgColor indexed="64"/>
      </patternFill>
    </fill>
    <fill>
      <patternFill patternType="solid">
        <fgColor rgb="FFFF9393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uble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7" fillId="0" borderId="0" xfId="0" applyFont="1" applyProtection="1">
      <protection locked="0"/>
    </xf>
    <xf numFmtId="166" fontId="22" fillId="0" borderId="29" xfId="0" applyNumberFormat="1" applyFont="1" applyBorder="1"/>
    <xf numFmtId="0" fontId="7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28" xfId="0" applyBorder="1" applyAlignment="1">
      <alignment horizontal="right"/>
    </xf>
    <xf numFmtId="0" fontId="6" fillId="0" borderId="10" xfId="0" applyFont="1" applyBorder="1" applyAlignment="1">
      <alignment horizontal="right"/>
    </xf>
    <xf numFmtId="16" fontId="11" fillId="0" borderId="11" xfId="0" applyNumberFormat="1" applyFont="1" applyBorder="1" applyAlignment="1">
      <alignment horizontal="center" wrapText="1"/>
    </xf>
    <xf numFmtId="0" fontId="10" fillId="0" borderId="9" xfId="0" applyFont="1" applyBorder="1" applyAlignment="1">
      <alignment horizontal="center" wrapText="1"/>
    </xf>
    <xf numFmtId="16" fontId="11" fillId="0" borderId="0" xfId="0" applyNumberFormat="1" applyFont="1" applyAlignment="1">
      <alignment horizontal="center" wrapText="1"/>
    </xf>
    <xf numFmtId="0" fontId="11" fillId="3" borderId="23" xfId="0" applyFont="1" applyFill="1" applyBorder="1" applyAlignment="1">
      <alignment horizontal="center" vertical="center" wrapText="1"/>
    </xf>
    <xf numFmtId="164" fontId="11" fillId="3" borderId="28" xfId="0" applyNumberFormat="1" applyFont="1" applyFill="1" applyBorder="1" applyAlignment="1">
      <alignment horizontal="center" vertical="center" wrapText="1"/>
    </xf>
    <xf numFmtId="0" fontId="6" fillId="0" borderId="14" xfId="0" applyFont="1" applyBorder="1"/>
    <xf numFmtId="165" fontId="13" fillId="0" borderId="15" xfId="0" applyNumberFormat="1" applyFont="1" applyBorder="1" applyAlignment="1">
      <alignment horizontal="center"/>
    </xf>
    <xf numFmtId="165" fontId="12" fillId="0" borderId="0" xfId="0" applyNumberFormat="1" applyFont="1"/>
    <xf numFmtId="165" fontId="13" fillId="0" borderId="0" xfId="0" applyNumberFormat="1" applyFont="1" applyAlignment="1">
      <alignment horizontal="center"/>
    </xf>
    <xf numFmtId="0" fontId="13" fillId="3" borderId="0" xfId="0" applyFont="1" applyFill="1"/>
    <xf numFmtId="0" fontId="13" fillId="3" borderId="26" xfId="0" applyFont="1" applyFill="1" applyBorder="1"/>
    <xf numFmtId="4" fontId="6" fillId="0" borderId="19" xfId="0" applyNumberFormat="1" applyFont="1" applyBorder="1" applyAlignment="1">
      <alignment horizontal="right"/>
    </xf>
    <xf numFmtId="4" fontId="13" fillId="0" borderId="20" xfId="0" applyNumberFormat="1" applyFont="1" applyBorder="1" applyAlignment="1">
      <alignment horizontal="center"/>
    </xf>
    <xf numFmtId="4" fontId="15" fillId="0" borderId="18" xfId="0" applyNumberFormat="1" applyFont="1" applyBorder="1" applyAlignment="1">
      <alignment horizontal="right"/>
    </xf>
    <xf numFmtId="4" fontId="13" fillId="0" borderId="18" xfId="0" applyNumberFormat="1" applyFont="1" applyBorder="1" applyAlignment="1">
      <alignment horizontal="center"/>
    </xf>
    <xf numFmtId="0" fontId="13" fillId="3" borderId="18" xfId="0" applyFont="1" applyFill="1" applyBorder="1" applyAlignment="1">
      <alignment horizontal="right"/>
    </xf>
    <xf numFmtId="4" fontId="13" fillId="3" borderId="6" xfId="0" applyNumberFormat="1" applyFont="1" applyFill="1" applyBorder="1" applyAlignment="1">
      <alignment horizontal="right"/>
    </xf>
    <xf numFmtId="3" fontId="6" fillId="0" borderId="3" xfId="0" applyNumberFormat="1" applyFont="1" applyBorder="1" applyAlignment="1">
      <alignment horizontal="right"/>
    </xf>
    <xf numFmtId="3" fontId="13" fillId="0" borderId="15" xfId="0" applyNumberFormat="1" applyFont="1" applyBorder="1" applyAlignment="1">
      <alignment horizontal="center"/>
    </xf>
    <xf numFmtId="3" fontId="16" fillId="0" borderId="9" xfId="0" applyNumberFormat="1" applyFont="1" applyBorder="1" applyAlignment="1">
      <alignment horizontal="right"/>
    </xf>
    <xf numFmtId="3" fontId="13" fillId="0" borderId="9" xfId="0" applyNumberFormat="1" applyFont="1" applyBorder="1" applyAlignment="1">
      <alignment horizontal="center"/>
    </xf>
    <xf numFmtId="0" fontId="13" fillId="3" borderId="9" xfId="0" applyFont="1" applyFill="1" applyBorder="1" applyAlignment="1">
      <alignment horizontal="right"/>
    </xf>
    <xf numFmtId="3" fontId="13" fillId="3" borderId="25" xfId="0" applyNumberFormat="1" applyFont="1" applyFill="1" applyBorder="1" applyAlignment="1">
      <alignment horizontal="right"/>
    </xf>
    <xf numFmtId="165" fontId="13" fillId="0" borderId="21" xfId="0" applyNumberFormat="1" applyFont="1" applyBorder="1" applyAlignment="1">
      <alignment horizontal="center"/>
    </xf>
    <xf numFmtId="165" fontId="18" fillId="0" borderId="0" xfId="0" applyNumberFormat="1" applyFont="1"/>
    <xf numFmtId="4" fontId="13" fillId="3" borderId="26" xfId="0" applyNumberFormat="1" applyFont="1" applyFill="1" applyBorder="1" applyAlignment="1">
      <alignment horizontal="right"/>
    </xf>
    <xf numFmtId="0" fontId="22" fillId="0" borderId="0" xfId="0" applyFont="1" applyAlignment="1">
      <alignment horizontal="right"/>
    </xf>
    <xf numFmtId="0" fontId="22" fillId="0" borderId="29" xfId="0" applyFont="1" applyBorder="1" applyAlignment="1">
      <alignment horizontal="right" indent="1"/>
    </xf>
    <xf numFmtId="2" fontId="0" fillId="0" borderId="0" xfId="0" applyNumberFormat="1"/>
    <xf numFmtId="0" fontId="0" fillId="0" borderId="5" xfId="0" applyBorder="1"/>
    <xf numFmtId="1" fontId="7" fillId="0" borderId="1" xfId="0" applyNumberFormat="1" applyFont="1" applyBorder="1" applyAlignment="1">
      <alignment horizontal="right"/>
    </xf>
    <xf numFmtId="1" fontId="7" fillId="0" borderId="27" xfId="0" applyNumberFormat="1" applyFont="1" applyBorder="1" applyAlignment="1">
      <alignment horizontal="right"/>
    </xf>
    <xf numFmtId="1" fontId="14" fillId="0" borderId="17" xfId="0" applyNumberFormat="1" applyFont="1" applyBorder="1" applyAlignment="1">
      <alignment horizontal="right"/>
    </xf>
    <xf numFmtId="4" fontId="14" fillId="0" borderId="7" xfId="0" applyNumberFormat="1" applyFont="1" applyBorder="1" applyAlignment="1">
      <alignment horizontal="right"/>
    </xf>
    <xf numFmtId="4" fontId="14" fillId="0" borderId="24" xfId="0" applyNumberFormat="1" applyFont="1" applyBorder="1" applyAlignment="1">
      <alignment horizontal="right"/>
    </xf>
    <xf numFmtId="3" fontId="17" fillId="0" borderId="2" xfId="0" applyNumberFormat="1" applyFont="1" applyBorder="1" applyAlignment="1">
      <alignment horizontal="right"/>
    </xf>
    <xf numFmtId="3" fontId="17" fillId="0" borderId="4" xfId="0" applyNumberFormat="1" applyFont="1" applyBorder="1" applyAlignment="1">
      <alignment horizontal="right"/>
    </xf>
    <xf numFmtId="1" fontId="14" fillId="0" borderId="22" xfId="0" applyNumberFormat="1" applyFont="1" applyBorder="1" applyAlignment="1">
      <alignment horizontal="right"/>
    </xf>
    <xf numFmtId="4" fontId="14" fillId="0" borderId="16" xfId="0" applyNumberFormat="1" applyFont="1" applyBorder="1" applyAlignment="1">
      <alignment horizontal="right"/>
    </xf>
    <xf numFmtId="4" fontId="14" fillId="0" borderId="5" xfId="0" applyNumberFormat="1" applyFont="1" applyBorder="1" applyAlignment="1">
      <alignment horizontal="right"/>
    </xf>
    <xf numFmtId="166" fontId="22" fillId="0" borderId="0" xfId="0" applyNumberFormat="1" applyFont="1"/>
    <xf numFmtId="0" fontId="24" fillId="10" borderId="34" xfId="0" applyFont="1" applyFill="1" applyBorder="1" applyAlignment="1">
      <alignment horizontal="center" vertical="center"/>
    </xf>
    <xf numFmtId="0" fontId="24" fillId="4" borderId="33" xfId="0" applyFont="1" applyFill="1" applyBorder="1" applyAlignment="1" applyProtection="1">
      <alignment horizontal="center"/>
      <protection locked="0"/>
    </xf>
    <xf numFmtId="2" fontId="24" fillId="10" borderId="38" xfId="0" applyNumberFormat="1" applyFont="1" applyFill="1" applyBorder="1" applyAlignment="1" applyProtection="1">
      <alignment horizontal="center"/>
      <protection locked="0"/>
    </xf>
    <xf numFmtId="3" fontId="24" fillId="9" borderId="33" xfId="0" applyNumberFormat="1" applyFont="1" applyFill="1" applyBorder="1" applyAlignment="1" applyProtection="1">
      <alignment horizontal="center"/>
      <protection locked="0"/>
    </xf>
    <xf numFmtId="0" fontId="24" fillId="0" borderId="0" xfId="0" applyFont="1"/>
    <xf numFmtId="12" fontId="24" fillId="0" borderId="0" xfId="0" applyNumberFormat="1" applyFont="1"/>
    <xf numFmtId="0" fontId="1" fillId="0" borderId="15" xfId="0" applyFont="1" applyBorder="1" applyAlignment="1">
      <alignment horizontal="center"/>
    </xf>
    <xf numFmtId="0" fontId="1" fillId="0" borderId="0" xfId="0" applyFont="1"/>
    <xf numFmtId="0" fontId="24" fillId="9" borderId="32" xfId="0" applyFont="1" applyFill="1" applyBorder="1" applyAlignment="1">
      <alignment horizontal="center" vertical="center" wrapText="1"/>
    </xf>
    <xf numFmtId="0" fontId="24" fillId="4" borderId="32" xfId="0" applyFont="1" applyFill="1" applyBorder="1" applyAlignment="1">
      <alignment horizontal="center" wrapText="1"/>
    </xf>
    <xf numFmtId="4" fontId="5" fillId="0" borderId="0" xfId="0" quotePrefix="1" applyNumberFormat="1" applyFont="1"/>
    <xf numFmtId="0" fontId="3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/>
    <xf numFmtId="0" fontId="2" fillId="2" borderId="28" xfId="0" applyFont="1" applyFill="1" applyBorder="1"/>
    <xf numFmtId="1" fontId="2" fillId="12" borderId="20" xfId="0" applyNumberFormat="1" applyFont="1" applyFill="1" applyBorder="1" applyAlignment="1">
      <alignment horizontal="center"/>
    </xf>
    <xf numFmtId="1" fontId="2" fillId="5" borderId="6" xfId="0" applyNumberFormat="1" applyFont="1" applyFill="1" applyBorder="1" applyAlignment="1">
      <alignment horizontal="center"/>
    </xf>
    <xf numFmtId="1" fontId="2" fillId="6" borderId="6" xfId="0" applyNumberFormat="1" applyFont="1" applyFill="1" applyBorder="1" applyAlignment="1">
      <alignment horizontal="center"/>
    </xf>
    <xf numFmtId="1" fontId="2" fillId="7" borderId="6" xfId="0" applyNumberFormat="1" applyFont="1" applyFill="1" applyBorder="1" applyAlignment="1">
      <alignment horizontal="center"/>
    </xf>
    <xf numFmtId="1" fontId="2" fillId="8" borderId="6" xfId="0" applyNumberFormat="1" applyFont="1" applyFill="1" applyBorder="1" applyAlignment="1">
      <alignment horizontal="center"/>
    </xf>
    <xf numFmtId="1" fontId="2" fillId="11" borderId="20" xfId="0" applyNumberFormat="1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0" fontId="0" fillId="0" borderId="12" xfId="0" applyBorder="1" applyAlignment="1">
      <alignment horizontal="left"/>
    </xf>
    <xf numFmtId="0" fontId="23" fillId="0" borderId="18" xfId="0" applyFont="1" applyBorder="1" applyAlignment="1">
      <alignment horizontal="right"/>
    </xf>
    <xf numFmtId="166" fontId="19" fillId="0" borderId="18" xfId="0" applyNumberFormat="1" applyFont="1" applyBorder="1" applyAlignment="1">
      <alignment horizontal="right"/>
    </xf>
    <xf numFmtId="4" fontId="3" fillId="0" borderId="0" xfId="0" applyNumberFormat="1" applyFont="1"/>
    <xf numFmtId="4" fontId="20" fillId="0" borderId="0" xfId="0" applyNumberFormat="1" applyFont="1"/>
    <xf numFmtId="0" fontId="27" fillId="0" borderId="0" xfId="0" applyFont="1" applyAlignment="1">
      <alignment horizontal="center" vertical="center"/>
    </xf>
    <xf numFmtId="0" fontId="26" fillId="3" borderId="0" xfId="0" applyFont="1" applyFill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5" fillId="0" borderId="10" xfId="0" applyFont="1" applyBorder="1" applyAlignment="1">
      <alignment horizontal="right"/>
    </xf>
    <xf numFmtId="0" fontId="5" fillId="0" borderId="12" xfId="0" applyFont="1" applyBorder="1" applyAlignment="1">
      <alignment horizontal="right"/>
    </xf>
    <xf numFmtId="0" fontId="1" fillId="3" borderId="11" xfId="0" applyFon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25" fillId="10" borderId="35" xfId="0" applyFont="1" applyFill="1" applyBorder="1" applyAlignment="1">
      <alignment horizontal="left" vertical="center" wrapText="1"/>
    </xf>
    <xf numFmtId="0" fontId="21" fillId="10" borderId="36" xfId="0" applyFont="1" applyFill="1" applyBorder="1" applyAlignment="1">
      <alignment horizontal="left" vertical="center" wrapText="1"/>
    </xf>
    <xf numFmtId="0" fontId="21" fillId="10" borderId="37" xfId="0" applyFont="1" applyFill="1" applyBorder="1" applyAlignment="1">
      <alignment horizontal="left" vertical="center" wrapText="1"/>
    </xf>
    <xf numFmtId="0" fontId="21" fillId="10" borderId="30" xfId="0" applyFont="1" applyFill="1" applyBorder="1" applyAlignment="1">
      <alignment horizontal="left" vertical="center" wrapText="1"/>
    </xf>
    <xf numFmtId="0" fontId="21" fillId="10" borderId="31" xfId="0" applyFont="1" applyFill="1" applyBorder="1" applyAlignment="1">
      <alignment horizontal="left" vertical="center" wrapText="1"/>
    </xf>
    <xf numFmtId="0" fontId="21" fillId="10" borderId="39" xfId="0" applyFont="1" applyFill="1" applyBorder="1" applyAlignment="1">
      <alignment horizontal="left" vertical="center" wrapText="1"/>
    </xf>
    <xf numFmtId="0" fontId="0" fillId="3" borderId="11" xfId="0" applyFill="1" applyBorder="1" applyAlignment="1">
      <alignment horizontal="center" vertical="top" wrapText="1"/>
    </xf>
    <xf numFmtId="0" fontId="0" fillId="3" borderId="28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393"/>
      <color rgb="FFDEC8EE"/>
      <color rgb="FFFAFA9D"/>
      <color rgb="FFEDBEE8"/>
      <color rgb="FFF7DA81"/>
      <color rgb="FFC8FACE"/>
      <color rgb="FFA6E0F7"/>
      <color rgb="FFF7C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1304925</xdr:colOff>
      <xdr:row>2</xdr:row>
      <xdr:rowOff>47625</xdr:rowOff>
    </xdr:from>
    <xdr:to>
      <xdr:col>7</xdr:col>
      <xdr:colOff>2714625</xdr:colOff>
      <xdr:row>4</xdr:row>
      <xdr:rowOff>9525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98AA3D2A-1D33-78B5-F94E-8324C0CD2D1F}"/>
            </a:ext>
          </a:extLst>
        </xdr:cNvPr>
        <xdr:cNvSpPr/>
      </xdr:nvSpPr>
      <xdr:spPr>
        <a:xfrm>
          <a:off x="1304925" y="1162050"/>
          <a:ext cx="1409700" cy="2095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/>
        </a:p>
      </xdr:txBody>
    </xdr:sp>
    <xdr:clientData/>
  </xdr:twoCellAnchor>
  <xdr:twoCellAnchor editAs="oneCell">
    <xdr:from>
      <xdr:col>10</xdr:col>
      <xdr:colOff>790576</xdr:colOff>
      <xdr:row>31</xdr:row>
      <xdr:rowOff>152400</xdr:rowOff>
    </xdr:from>
    <xdr:to>
      <xdr:col>13</xdr:col>
      <xdr:colOff>962026</xdr:colOff>
      <xdr:row>40</xdr:row>
      <xdr:rowOff>187617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762043E-36D9-6DC5-6D1D-6EEE3103B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57951" y="3895725"/>
          <a:ext cx="4095750" cy="1749717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>
    <xdr:from>
      <xdr:col>10</xdr:col>
      <xdr:colOff>447675</xdr:colOff>
      <xdr:row>38</xdr:row>
      <xdr:rowOff>19050</xdr:rowOff>
    </xdr:from>
    <xdr:to>
      <xdr:col>11</xdr:col>
      <xdr:colOff>571501</xdr:colOff>
      <xdr:row>40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1DFB3C9-FFA8-A77E-B80A-2729041DC552}"/>
            </a:ext>
          </a:extLst>
        </xdr:cNvPr>
        <xdr:cNvSpPr txBox="1"/>
      </xdr:nvSpPr>
      <xdr:spPr>
        <a:xfrm>
          <a:off x="6115050" y="5095875"/>
          <a:ext cx="1457326" cy="3619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>
              <a:solidFill>
                <a:srgbClr val="FF0000"/>
              </a:solidFill>
            </a:rPr>
            <a:t>Meter Size </a:t>
          </a:r>
        </a:p>
      </xdr:txBody>
    </xdr:sp>
    <xdr:clientData/>
  </xdr:twoCellAnchor>
  <xdr:twoCellAnchor>
    <xdr:from>
      <xdr:col>10</xdr:col>
      <xdr:colOff>482476</xdr:colOff>
      <xdr:row>35</xdr:row>
      <xdr:rowOff>39635</xdr:rowOff>
    </xdr:from>
    <xdr:to>
      <xdr:col>10</xdr:col>
      <xdr:colOff>810073</xdr:colOff>
      <xdr:row>38</xdr:row>
      <xdr:rowOff>61299</xdr:rowOff>
    </xdr:to>
    <xdr:sp macro="" textlink="">
      <xdr:nvSpPr>
        <xdr:cNvPr id="10" name="Arrow: Left-Up 9">
          <a:extLst>
            <a:ext uri="{FF2B5EF4-FFF2-40B4-BE49-F238E27FC236}">
              <a16:creationId xmlns:a16="http://schemas.microsoft.com/office/drawing/2014/main" id="{3E2542B7-D59B-DFF2-1883-F90A991C8057}"/>
            </a:ext>
          </a:extLst>
        </xdr:cNvPr>
        <xdr:cNvSpPr/>
      </xdr:nvSpPr>
      <xdr:spPr>
        <a:xfrm rot="10592513">
          <a:off x="6149851" y="4544960"/>
          <a:ext cx="327597" cy="593164"/>
        </a:xfrm>
        <a:prstGeom prst="left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7</xdr:col>
      <xdr:colOff>409822</xdr:colOff>
      <xdr:row>28</xdr:row>
      <xdr:rowOff>19050</xdr:rowOff>
    </xdr:from>
    <xdr:to>
      <xdr:col>9</xdr:col>
      <xdr:colOff>952501</xdr:colOff>
      <xdr:row>39</xdr:row>
      <xdr:rowOff>38100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BC49838D-534A-8C35-AA22-717B968F6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9822" y="3190875"/>
          <a:ext cx="4743204" cy="2114550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>
    <xdr:from>
      <xdr:col>9</xdr:col>
      <xdr:colOff>88129</xdr:colOff>
      <xdr:row>32</xdr:row>
      <xdr:rowOff>146056</xdr:rowOff>
    </xdr:from>
    <xdr:to>
      <xdr:col>9</xdr:col>
      <xdr:colOff>845601</xdr:colOff>
      <xdr:row>38</xdr:row>
      <xdr:rowOff>50497</xdr:rowOff>
    </xdr:to>
    <xdr:sp macro="" textlink="">
      <xdr:nvSpPr>
        <xdr:cNvPr id="14" name="Arrow: Left-Up 13">
          <a:extLst>
            <a:ext uri="{FF2B5EF4-FFF2-40B4-BE49-F238E27FC236}">
              <a16:creationId xmlns:a16="http://schemas.microsoft.com/office/drawing/2014/main" id="{EECF6F2D-BE8B-A512-6F98-2B42B3531AD1}"/>
            </a:ext>
          </a:extLst>
        </xdr:cNvPr>
        <xdr:cNvSpPr/>
      </xdr:nvSpPr>
      <xdr:spPr>
        <a:xfrm rot="11601377" flipH="1">
          <a:off x="4288654" y="4079881"/>
          <a:ext cx="757472" cy="1047441"/>
        </a:xfrm>
        <a:prstGeom prst="leftUpArrow">
          <a:avLst>
            <a:gd name="adj1" fmla="val 12368"/>
            <a:gd name="adj2" fmla="val 10263"/>
            <a:gd name="adj3" fmla="val 25000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1428750</xdr:colOff>
      <xdr:row>38</xdr:row>
      <xdr:rowOff>157162</xdr:rowOff>
    </xdr:from>
    <xdr:to>
      <xdr:col>9</xdr:col>
      <xdr:colOff>1185862</xdr:colOff>
      <xdr:row>40</xdr:row>
      <xdr:rowOff>123825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D21EB5E-7C7B-0E91-25E7-8F2387EAE579}"/>
            </a:ext>
          </a:extLst>
        </xdr:cNvPr>
        <xdr:cNvSpPr txBox="1"/>
      </xdr:nvSpPr>
      <xdr:spPr>
        <a:xfrm>
          <a:off x="3886200" y="5233987"/>
          <a:ext cx="1500187" cy="347663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>
              <a:solidFill>
                <a:srgbClr val="FF0000"/>
              </a:solidFill>
            </a:rPr>
            <a:t>Water Use in Gallon</a:t>
          </a:r>
        </a:p>
      </xdr:txBody>
    </xdr:sp>
    <xdr:clientData/>
  </xdr:twoCellAnchor>
  <xdr:twoCellAnchor editAs="oneCell">
    <xdr:from>
      <xdr:col>7</xdr:col>
      <xdr:colOff>1371600</xdr:colOff>
      <xdr:row>41</xdr:row>
      <xdr:rowOff>155339</xdr:rowOff>
    </xdr:from>
    <xdr:to>
      <xdr:col>9</xdr:col>
      <xdr:colOff>1341367</xdr:colOff>
      <xdr:row>52</xdr:row>
      <xdr:rowOff>104775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49C210A5-7646-E60E-F8A6-A2F4652DE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600" y="5803664"/>
          <a:ext cx="4170292" cy="2044936"/>
        </a:xfrm>
        <a:prstGeom prst="rect">
          <a:avLst/>
        </a:prstGeom>
        <a:ln>
          <a:noFill/>
        </a:ln>
        <a:effectLst>
          <a:outerShdw blurRad="190500" algn="tl" rotWithShape="0">
            <a:srgbClr val="000000">
              <a:alpha val="70000"/>
            </a:srgbClr>
          </a:outerShdw>
        </a:effectLst>
      </xdr:spPr>
    </xdr:pic>
    <xdr:clientData/>
  </xdr:twoCellAnchor>
  <xdr:twoCellAnchor editAs="oneCell">
    <xdr:from>
      <xdr:col>10</xdr:col>
      <xdr:colOff>266700</xdr:colOff>
      <xdr:row>42</xdr:row>
      <xdr:rowOff>9525</xdr:rowOff>
    </xdr:from>
    <xdr:to>
      <xdr:col>13</xdr:col>
      <xdr:colOff>104305</xdr:colOff>
      <xdr:row>48</xdr:row>
      <xdr:rowOff>28430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C500CEFC-07E9-36D5-7CCE-4167126723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34075" y="5848350"/>
          <a:ext cx="3761905" cy="1161905"/>
        </a:xfrm>
        <a:prstGeom prst="rect">
          <a:avLst/>
        </a:prstGeom>
      </xdr:spPr>
    </xdr:pic>
    <xdr:clientData/>
  </xdr:twoCellAnchor>
  <xdr:twoCellAnchor editAs="oneCell">
    <xdr:from>
      <xdr:col>10</xdr:col>
      <xdr:colOff>466725</xdr:colOff>
      <xdr:row>50</xdr:row>
      <xdr:rowOff>161925</xdr:rowOff>
    </xdr:from>
    <xdr:to>
      <xdr:col>12</xdr:col>
      <xdr:colOff>1114018</xdr:colOff>
      <xdr:row>54</xdr:row>
      <xdr:rowOff>190401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726822A4-66BB-FDBD-1C5F-D85C0198A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134100" y="7524750"/>
          <a:ext cx="3257143" cy="790476"/>
        </a:xfrm>
        <a:prstGeom prst="rect">
          <a:avLst/>
        </a:prstGeom>
      </xdr:spPr>
    </xdr:pic>
    <xdr:clientData/>
  </xdr:twoCellAnchor>
  <xdr:oneCellAnchor>
    <xdr:from>
      <xdr:col>10</xdr:col>
      <xdr:colOff>228601</xdr:colOff>
      <xdr:row>48</xdr:row>
      <xdr:rowOff>28575</xdr:rowOff>
    </xdr:from>
    <xdr:ext cx="3762374" cy="62865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F3F4B3B-F47E-8F6B-23C5-B2909A0FC6EF}"/>
            </a:ext>
          </a:extLst>
        </xdr:cNvPr>
        <xdr:cNvSpPr txBox="1"/>
      </xdr:nvSpPr>
      <xdr:spPr>
        <a:xfrm>
          <a:off x="5895976" y="7010400"/>
          <a:ext cx="3762374" cy="628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>
              <a:solidFill>
                <a:srgbClr val="FF0000"/>
              </a:solidFill>
            </a:rPr>
            <a:t>If your account</a:t>
          </a:r>
          <a:r>
            <a:rPr lang="en-US" sz="1100" b="1" baseline="0">
              <a:solidFill>
                <a:srgbClr val="FF0000"/>
              </a:solidFill>
            </a:rPr>
            <a:t> doesn't </a:t>
          </a:r>
          <a:r>
            <a:rPr lang="en-US" sz="1100" b="1">
              <a:solidFill>
                <a:srgbClr val="FF0000"/>
              </a:solidFill>
            </a:rPr>
            <a:t>have a sewer cap, then enter the Usage in both boxes of the spreadsheet as shown below in the</a:t>
          </a:r>
          <a:r>
            <a:rPr lang="en-US" sz="1100" b="1" baseline="0">
              <a:solidFill>
                <a:srgbClr val="FF0000"/>
              </a:solidFill>
            </a:rPr>
            <a:t> example</a:t>
          </a:r>
          <a:endParaRPr lang="en-US" sz="1100" b="1">
            <a:solidFill>
              <a:srgbClr val="FF0000"/>
            </a:solidFill>
          </a:endParaRPr>
        </a:p>
      </xdr:txBody>
    </xdr:sp>
    <xdr:clientData/>
  </xdr:oneCellAnchor>
  <xdr:twoCellAnchor>
    <xdr:from>
      <xdr:col>8</xdr:col>
      <xdr:colOff>381000</xdr:colOff>
      <xdr:row>44</xdr:row>
      <xdr:rowOff>9525</xdr:rowOff>
    </xdr:from>
    <xdr:to>
      <xdr:col>10</xdr:col>
      <xdr:colOff>333375</xdr:colOff>
      <xdr:row>48</xdr:row>
      <xdr:rowOff>104775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DB36BA5A-8AD3-C1A2-742C-BF1E8D9344CE}"/>
            </a:ext>
          </a:extLst>
        </xdr:cNvPr>
        <xdr:cNvCxnSpPr/>
      </xdr:nvCxnSpPr>
      <xdr:spPr>
        <a:xfrm flipH="1" flipV="1">
          <a:off x="2838450" y="6229350"/>
          <a:ext cx="3162300" cy="85725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1047750</xdr:colOff>
      <xdr:row>45</xdr:row>
      <xdr:rowOff>133350</xdr:rowOff>
    </xdr:from>
    <xdr:to>
      <xdr:col>12</xdr:col>
      <xdr:colOff>1181100</xdr:colOff>
      <xdr:row>48</xdr:row>
      <xdr:rowOff>123825</xdr:rowOff>
    </xdr:to>
    <xdr:cxnSp macro="">
      <xdr:nvCxnSpPr>
        <xdr:cNvPr id="33" name="Straight Arrow Connector 32">
          <a:extLst>
            <a:ext uri="{FF2B5EF4-FFF2-40B4-BE49-F238E27FC236}">
              <a16:creationId xmlns:a16="http://schemas.microsoft.com/office/drawing/2014/main" id="{334BBC2E-EF8B-41D5-92C9-D82F0CD01C34}"/>
            </a:ext>
          </a:extLst>
        </xdr:cNvPr>
        <xdr:cNvCxnSpPr/>
      </xdr:nvCxnSpPr>
      <xdr:spPr>
        <a:xfrm flipV="1">
          <a:off x="9324975" y="6543675"/>
          <a:ext cx="133350" cy="56197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781050</xdr:colOff>
      <xdr:row>27</xdr:row>
      <xdr:rowOff>57149</xdr:rowOff>
    </xdr:from>
    <xdr:to>
      <xdr:col>13</xdr:col>
      <xdr:colOff>989941</xdr:colOff>
      <xdr:row>31</xdr:row>
      <xdr:rowOff>165800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994D6D5-65B6-CD04-C870-AA0F89A45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448425" y="3038474"/>
          <a:ext cx="4133191" cy="870651"/>
        </a:xfrm>
        <a:prstGeom prst="rect">
          <a:avLst/>
        </a:prstGeom>
      </xdr:spPr>
    </xdr:pic>
    <xdr:clientData/>
  </xdr:twoCellAnchor>
  <xdr:oneCellAnchor>
    <xdr:from>
      <xdr:col>9</xdr:col>
      <xdr:colOff>1276350</xdr:colOff>
      <xdr:row>28</xdr:row>
      <xdr:rowOff>133350</xdr:rowOff>
    </xdr:from>
    <xdr:ext cx="1000125" cy="311496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85CF21A-87B6-D5B9-2AAD-A4F49082B995}"/>
            </a:ext>
          </a:extLst>
        </xdr:cNvPr>
        <xdr:cNvSpPr txBox="1"/>
      </xdr:nvSpPr>
      <xdr:spPr>
        <a:xfrm>
          <a:off x="5476875" y="3305175"/>
          <a:ext cx="1000125" cy="31149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400" b="1">
              <a:solidFill>
                <a:srgbClr val="FF0000"/>
              </a:solidFill>
            </a:rPr>
            <a:t>Sewer</a:t>
          </a:r>
          <a:r>
            <a:rPr lang="en-US" sz="1400" b="1" baseline="0">
              <a:solidFill>
                <a:srgbClr val="FF0000"/>
              </a:solidFill>
            </a:rPr>
            <a:t> Cap</a:t>
          </a:r>
          <a:endParaRPr lang="en-US" sz="1400" b="1">
            <a:solidFill>
              <a:srgbClr val="FF0000"/>
            </a:solidFill>
          </a:endParaRPr>
        </a:p>
      </xdr:txBody>
    </xdr:sp>
    <xdr:clientData/>
  </xdr:oneCellAnchor>
  <xdr:twoCellAnchor>
    <xdr:from>
      <xdr:col>10</xdr:col>
      <xdr:colOff>267259</xdr:colOff>
      <xdr:row>30</xdr:row>
      <xdr:rowOff>48352</xdr:rowOff>
    </xdr:from>
    <xdr:to>
      <xdr:col>10</xdr:col>
      <xdr:colOff>821574</xdr:colOff>
      <xdr:row>31</xdr:row>
      <xdr:rowOff>153163</xdr:rowOff>
    </xdr:to>
    <xdr:sp macro="" textlink="">
      <xdr:nvSpPr>
        <xdr:cNvPr id="8" name="Arrow: Left-Up 7">
          <a:extLst>
            <a:ext uri="{FF2B5EF4-FFF2-40B4-BE49-F238E27FC236}">
              <a16:creationId xmlns:a16="http://schemas.microsoft.com/office/drawing/2014/main" id="{1AD54D9B-AF9B-4CF5-964F-E6A9975C6605}"/>
            </a:ext>
          </a:extLst>
        </xdr:cNvPr>
        <xdr:cNvSpPr/>
      </xdr:nvSpPr>
      <xdr:spPr>
        <a:xfrm rot="5573969">
          <a:off x="6064136" y="3471675"/>
          <a:ext cx="295311" cy="554315"/>
        </a:xfrm>
        <a:prstGeom prst="left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8</xdr:col>
      <xdr:colOff>1314451</xdr:colOff>
      <xdr:row>29</xdr:row>
      <xdr:rowOff>142875</xdr:rowOff>
    </xdr:from>
    <xdr:ext cx="727656" cy="274085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E6C1D0F4-0C81-9A69-E10E-1D93E707992A}"/>
            </a:ext>
          </a:extLst>
        </xdr:cNvPr>
        <xdr:cNvSpPr txBox="1"/>
      </xdr:nvSpPr>
      <xdr:spPr>
        <a:xfrm>
          <a:off x="3771901" y="3505200"/>
          <a:ext cx="727656" cy="274085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/>
            <a:t>STEP 1.</a:t>
          </a:r>
        </a:p>
      </xdr:txBody>
    </xdr:sp>
    <xdr:clientData/>
  </xdr:oneCellAnchor>
  <xdr:oneCellAnchor>
    <xdr:from>
      <xdr:col>10</xdr:col>
      <xdr:colOff>733425</xdr:colOff>
      <xdr:row>37</xdr:row>
      <xdr:rowOff>0</xdr:rowOff>
    </xdr:from>
    <xdr:ext cx="727656" cy="274085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663C6890-9D20-4EED-98B1-02ACC5CA7858}"/>
            </a:ext>
          </a:extLst>
        </xdr:cNvPr>
        <xdr:cNvSpPr txBox="1"/>
      </xdr:nvSpPr>
      <xdr:spPr>
        <a:xfrm>
          <a:off x="6400800" y="4886325"/>
          <a:ext cx="727656" cy="274085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/>
            <a:t>STEP 3.</a:t>
          </a:r>
        </a:p>
      </xdr:txBody>
    </xdr:sp>
    <xdr:clientData/>
  </xdr:oneCellAnchor>
  <xdr:oneCellAnchor>
    <xdr:from>
      <xdr:col>9</xdr:col>
      <xdr:colOff>1447800</xdr:colOff>
      <xdr:row>27</xdr:row>
      <xdr:rowOff>123825</xdr:rowOff>
    </xdr:from>
    <xdr:ext cx="727656" cy="274085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4A3D6DC-8C83-4DB2-9535-F8F61E847655}"/>
            </a:ext>
          </a:extLst>
        </xdr:cNvPr>
        <xdr:cNvSpPr txBox="1"/>
      </xdr:nvSpPr>
      <xdr:spPr>
        <a:xfrm>
          <a:off x="5648325" y="3105150"/>
          <a:ext cx="727656" cy="274085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en-US" sz="1100" b="1"/>
            <a:t>STEP 2.</a:t>
          </a:r>
        </a:p>
      </xdr:txBody>
    </xdr:sp>
    <xdr:clientData/>
  </xdr:oneCellAnchor>
  <xdr:twoCellAnchor>
    <xdr:from>
      <xdr:col>10</xdr:col>
      <xdr:colOff>1333499</xdr:colOff>
      <xdr:row>2</xdr:row>
      <xdr:rowOff>123825</xdr:rowOff>
    </xdr:from>
    <xdr:to>
      <xdr:col>11</xdr:col>
      <xdr:colOff>542925</xdr:colOff>
      <xdr:row>2</xdr:row>
      <xdr:rowOff>238123</xdr:rowOff>
    </xdr:to>
    <xdr:sp macro="" textlink="">
      <xdr:nvSpPr>
        <xdr:cNvPr id="20" name="Right Arrow 1">
          <a:extLst>
            <a:ext uri="{FF2B5EF4-FFF2-40B4-BE49-F238E27FC236}">
              <a16:creationId xmlns:a16="http://schemas.microsoft.com/office/drawing/2014/main" id="{AD9F8DA0-4511-45F2-9FF7-FF7315AF76A4}"/>
            </a:ext>
          </a:extLst>
        </xdr:cNvPr>
        <xdr:cNvSpPr/>
      </xdr:nvSpPr>
      <xdr:spPr>
        <a:xfrm rot="10800000">
          <a:off x="7000874" y="971550"/>
          <a:ext cx="542926" cy="114298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B400C-759C-4495-8A2B-DDB88342EED4}">
  <dimension ref="A1:R27"/>
  <sheetViews>
    <sheetView tabSelected="1" topLeftCell="H1" workbookViewId="0">
      <selection activeCell="I3" sqref="I3"/>
    </sheetView>
  </sheetViews>
  <sheetFormatPr defaultColWidth="14.85546875" defaultRowHeight="15" x14ac:dyDescent="0.25"/>
  <cols>
    <col min="1" max="5" width="0" hidden="1" customWidth="1"/>
    <col min="6" max="6" width="18.5703125" hidden="1" customWidth="1"/>
    <col min="7" max="7" width="22" hidden="1" customWidth="1"/>
    <col min="8" max="8" width="36.85546875" customWidth="1"/>
    <col min="9" max="9" width="26.140625" customWidth="1"/>
    <col min="10" max="10" width="22" customWidth="1"/>
    <col min="11" max="11" width="20" customWidth="1"/>
    <col min="12" max="12" width="19.140625" customWidth="1"/>
    <col min="13" max="13" width="19.7109375" customWidth="1"/>
    <col min="14" max="14" width="19" customWidth="1"/>
  </cols>
  <sheetData>
    <row r="1" spans="1:16" ht="33.75" customHeight="1" thickBot="1" x14ac:dyDescent="0.3">
      <c r="H1" s="81" t="s">
        <v>24</v>
      </c>
      <c r="I1" s="81"/>
      <c r="J1" s="81"/>
      <c r="K1" s="81"/>
      <c r="L1" s="81"/>
      <c r="M1" s="81"/>
      <c r="N1" s="81"/>
    </row>
    <row r="2" spans="1:16" ht="33" customHeight="1" x14ac:dyDescent="0.25">
      <c r="H2" s="96" t="s">
        <v>0</v>
      </c>
      <c r="I2" s="61" t="s">
        <v>26</v>
      </c>
      <c r="J2" s="62" t="s">
        <v>27</v>
      </c>
      <c r="K2" s="53" t="s">
        <v>28</v>
      </c>
      <c r="L2" s="90" t="s">
        <v>29</v>
      </c>
      <c r="M2" s="91"/>
      <c r="N2" s="92"/>
    </row>
    <row r="3" spans="1:16" ht="19.5" customHeight="1" thickBot="1" x14ac:dyDescent="0.3">
      <c r="H3" s="97"/>
      <c r="I3" s="56"/>
      <c r="J3" s="54"/>
      <c r="K3" s="55">
        <v>0</v>
      </c>
      <c r="L3" s="93"/>
      <c r="M3" s="94"/>
      <c r="N3" s="95"/>
    </row>
    <row r="4" spans="1:16" ht="15" hidden="1" customHeight="1" thickBot="1" x14ac:dyDescent="0.3">
      <c r="H4" s="97"/>
      <c r="K4" s="40"/>
      <c r="N4" s="41"/>
    </row>
    <row r="5" spans="1:16" x14ac:dyDescent="0.25">
      <c r="H5" s="97"/>
      <c r="I5" s="59" t="s">
        <v>1</v>
      </c>
      <c r="J5" s="87" t="s">
        <v>2</v>
      </c>
      <c r="K5" s="88"/>
      <c r="L5" s="88"/>
      <c r="M5" s="88"/>
      <c r="N5" s="89"/>
    </row>
    <row r="6" spans="1:16" s="75" customFormat="1" ht="16.5" thickBot="1" x14ac:dyDescent="0.3">
      <c r="A6" s="65"/>
      <c r="B6" s="66" t="s">
        <v>3</v>
      </c>
      <c r="C6" s="65"/>
      <c r="D6" s="66"/>
      <c r="E6" s="66"/>
      <c r="F6" s="66"/>
      <c r="G6" s="66"/>
      <c r="H6" s="67"/>
      <c r="I6" s="68" t="s">
        <v>4</v>
      </c>
      <c r="J6" s="69" t="s">
        <v>5</v>
      </c>
      <c r="K6" s="70" t="s">
        <v>6</v>
      </c>
      <c r="L6" s="71" t="s">
        <v>7</v>
      </c>
      <c r="M6" s="72" t="s">
        <v>8</v>
      </c>
      <c r="N6" s="73" t="s">
        <v>9</v>
      </c>
      <c r="O6" s="64"/>
      <c r="P6" s="74"/>
    </row>
    <row r="7" spans="1:16" s="6" customFormat="1" ht="15.75" hidden="1" thickBot="1" x14ac:dyDescent="0.3">
      <c r="A7" s="8"/>
      <c r="B7" s="8" t="s">
        <v>10</v>
      </c>
      <c r="C7" s="8"/>
      <c r="D7" s="8"/>
      <c r="E7" s="8"/>
      <c r="F7" s="8"/>
      <c r="G7" s="9"/>
      <c r="H7" s="10"/>
      <c r="I7" s="42">
        <f>I3</f>
        <v>0</v>
      </c>
      <c r="J7" s="42">
        <f>I3</f>
        <v>0</v>
      </c>
      <c r="K7" s="42">
        <f>I3</f>
        <v>0</v>
      </c>
      <c r="L7" s="42">
        <f>I3</f>
        <v>0</v>
      </c>
      <c r="M7" s="42">
        <f>I3</f>
        <v>0</v>
      </c>
      <c r="N7" s="43">
        <f>I3</f>
        <v>0</v>
      </c>
      <c r="O7" s="4"/>
      <c r="P7" s="5"/>
    </row>
    <row r="8" spans="1:16" s="3" customFormat="1" ht="0.75" hidden="1" customHeight="1" thickBot="1" x14ac:dyDescent="0.3">
      <c r="A8" s="11" t="s">
        <v>11</v>
      </c>
      <c r="B8" s="12">
        <v>45497</v>
      </c>
      <c r="C8" s="13" t="s">
        <v>12</v>
      </c>
      <c r="D8" s="14" t="s">
        <v>13</v>
      </c>
      <c r="E8" s="14" t="s">
        <v>14</v>
      </c>
      <c r="F8" s="14" t="s">
        <v>15</v>
      </c>
      <c r="G8" s="15" t="s">
        <v>16</v>
      </c>
      <c r="H8" s="16"/>
      <c r="I8" s="83" t="s">
        <v>17</v>
      </c>
      <c r="J8" s="83"/>
      <c r="K8" s="83"/>
      <c r="L8" s="83"/>
      <c r="M8" s="83"/>
      <c r="N8" s="84"/>
      <c r="O8" s="1"/>
      <c r="P8" s="2"/>
    </row>
    <row r="9" spans="1:16" s="3" customFormat="1" ht="15.75" hidden="1" x14ac:dyDescent="0.25">
      <c r="A9" s="17">
        <v>7000</v>
      </c>
      <c r="B9" s="18">
        <v>3.5500000000000002E-3</v>
      </c>
      <c r="C9" s="19">
        <v>3.9750000000000002E-3</v>
      </c>
      <c r="D9" s="20">
        <v>4.2100000000000002E-3</v>
      </c>
      <c r="E9" s="20">
        <v>4.4600000000000004E-3</v>
      </c>
      <c r="F9" s="20">
        <v>4.7299999999999998E-3</v>
      </c>
      <c r="G9" s="21">
        <v>4.9699999999999996E-3</v>
      </c>
      <c r="H9" s="22"/>
      <c r="I9" s="44">
        <f t="shared" ref="I9:N9" si="0">IF(I7&gt;$A$9,$A$9,I7)</f>
        <v>0</v>
      </c>
      <c r="J9" s="44">
        <f t="shared" si="0"/>
        <v>0</v>
      </c>
      <c r="K9" s="44">
        <f t="shared" si="0"/>
        <v>0</v>
      </c>
      <c r="L9" s="44">
        <f t="shared" si="0"/>
        <v>0</v>
      </c>
      <c r="M9" s="44">
        <f t="shared" si="0"/>
        <v>0</v>
      </c>
      <c r="N9" s="44">
        <f t="shared" si="0"/>
        <v>0</v>
      </c>
      <c r="O9" s="1"/>
      <c r="P9" s="2"/>
    </row>
    <row r="10" spans="1:16" s="3" customFormat="1" ht="16.5" hidden="1" thickBot="1" x14ac:dyDescent="0.3">
      <c r="A10" s="23"/>
      <c r="B10" s="24"/>
      <c r="C10" s="25"/>
      <c r="D10" s="26"/>
      <c r="E10" s="26"/>
      <c r="F10" s="26"/>
      <c r="G10" s="27"/>
      <c r="H10" s="28"/>
      <c r="I10" s="45" t="str">
        <f>+IF(+I9*$B$9=0,"0",+I9*$B$9)</f>
        <v>0</v>
      </c>
      <c r="J10" s="45" t="str">
        <f>+IF(+J9*$C9=0,"0",+J9*$C$9)</f>
        <v>0</v>
      </c>
      <c r="K10" s="45" t="str">
        <f>+IF(+K9*$D9=0,"0",+K9*$D$9)</f>
        <v>0</v>
      </c>
      <c r="L10" s="45" t="str">
        <f>+IF(+L9*$E9=0,"0",+L9*$E$9)</f>
        <v>0</v>
      </c>
      <c r="M10" s="45" t="str">
        <f>+IF(+M9*$F9=0,"0",+M9*$F$9)</f>
        <v>0</v>
      </c>
      <c r="N10" s="46" t="str">
        <f>+IF(+N9*$G9=0,"0",+N9*$G$9)</f>
        <v>0</v>
      </c>
      <c r="O10" s="1"/>
      <c r="P10" s="2"/>
    </row>
    <row r="11" spans="1:16" s="3" customFormat="1" ht="15.75" hidden="1" x14ac:dyDescent="0.25">
      <c r="A11" s="29"/>
      <c r="B11" s="30"/>
      <c r="C11" s="31"/>
      <c r="D11" s="32"/>
      <c r="E11" s="32"/>
      <c r="F11" s="32"/>
      <c r="G11" s="33"/>
      <c r="H11" s="34"/>
      <c r="I11" s="47">
        <f>IF(I7-I9&gt;0,I7-I9,0)</f>
        <v>0</v>
      </c>
      <c r="J11" s="47">
        <f t="shared" ref="J11:N11" si="1">IF(J7-J9&gt;0,J7-J9,0)</f>
        <v>0</v>
      </c>
      <c r="K11" s="47">
        <f t="shared" si="1"/>
        <v>0</v>
      </c>
      <c r="L11" s="47">
        <f t="shared" si="1"/>
        <v>0</v>
      </c>
      <c r="M11" s="47">
        <f t="shared" si="1"/>
        <v>0</v>
      </c>
      <c r="N11" s="48">
        <f t="shared" si="1"/>
        <v>0</v>
      </c>
      <c r="O11" s="1"/>
      <c r="P11" s="2"/>
    </row>
    <row r="12" spans="1:16" s="3" customFormat="1" ht="15.75" hidden="1" x14ac:dyDescent="0.25">
      <c r="A12" s="17">
        <v>10000</v>
      </c>
      <c r="B12" s="35">
        <v>6.5100000000000002E-3</v>
      </c>
      <c r="C12" s="36">
        <v>6.3969999999999999E-3</v>
      </c>
      <c r="D12" s="20">
        <v>6.7799999999999996E-3</v>
      </c>
      <c r="E12" s="20">
        <v>7.1900000000000002E-3</v>
      </c>
      <c r="F12" s="20">
        <v>7.62E-3</v>
      </c>
      <c r="G12" s="21">
        <v>8.0000000000000002E-3</v>
      </c>
      <c r="H12" s="22"/>
      <c r="I12" s="44" t="str">
        <f t="shared" ref="I12:N12" si="2">IF(I11&lt;=0,"0",IF(I11&gt;0,IF(I11&lt;=$A$12,I11,$A$12)))</f>
        <v>0</v>
      </c>
      <c r="J12" s="44" t="str">
        <f t="shared" si="2"/>
        <v>0</v>
      </c>
      <c r="K12" s="44" t="str">
        <f t="shared" si="2"/>
        <v>0</v>
      </c>
      <c r="L12" s="44" t="str">
        <f t="shared" si="2"/>
        <v>0</v>
      </c>
      <c r="M12" s="44" t="str">
        <f t="shared" si="2"/>
        <v>0</v>
      </c>
      <c r="N12" s="49" t="str">
        <f t="shared" si="2"/>
        <v>0</v>
      </c>
      <c r="O12" s="1"/>
      <c r="P12" s="2"/>
    </row>
    <row r="13" spans="1:16" s="3" customFormat="1" ht="16.5" hidden="1" thickBot="1" x14ac:dyDescent="0.3">
      <c r="A13" s="23"/>
      <c r="B13" s="24"/>
      <c r="C13" s="25"/>
      <c r="D13" s="26"/>
      <c r="E13" s="26"/>
      <c r="F13" s="26"/>
      <c r="G13" s="27"/>
      <c r="H13" s="28"/>
      <c r="I13" s="45" t="str">
        <f>+IF(+I12*$B$12=0,"0",+I12*$B$12)</f>
        <v>0</v>
      </c>
      <c r="J13" s="45" t="str">
        <f>+IF(+J12*$C12=0,"0",+J12*$C$12)</f>
        <v>0</v>
      </c>
      <c r="K13" s="45" t="str">
        <f>+IF(+K12*$D12=0,"0",+K12*$D$12)</f>
        <v>0</v>
      </c>
      <c r="L13" s="45" t="str">
        <f>+IF(+L12*$E$12=0,"0",+L12*$E$12)</f>
        <v>0</v>
      </c>
      <c r="M13" s="45" t="str">
        <f>+IF(+M12*$F$12=0,"0",+M12*$F$12)</f>
        <v>0</v>
      </c>
      <c r="N13" s="46" t="str">
        <f>+IF(+N12*$G$12=0,"0",+N12*$G$12)</f>
        <v>0</v>
      </c>
      <c r="O13" s="1"/>
      <c r="P13" s="2"/>
    </row>
    <row r="14" spans="1:16" s="3" customFormat="1" ht="15.75" hidden="1" x14ac:dyDescent="0.25">
      <c r="A14" s="29"/>
      <c r="B14" s="30"/>
      <c r="C14" s="31"/>
      <c r="D14" s="32"/>
      <c r="E14" s="32"/>
      <c r="F14" s="32"/>
      <c r="G14" s="33"/>
      <c r="H14" s="34"/>
      <c r="I14" s="47">
        <f>IF(I7-I9-I12&gt;0,I7-I9-I12,0)</f>
        <v>0</v>
      </c>
      <c r="J14" s="47">
        <f t="shared" ref="J14:N14" si="3">IF(J7-J9-J12&gt;0,J7-J9-J12,0)</f>
        <v>0</v>
      </c>
      <c r="K14" s="47">
        <f t="shared" si="3"/>
        <v>0</v>
      </c>
      <c r="L14" s="47">
        <f t="shared" si="3"/>
        <v>0</v>
      </c>
      <c r="M14" s="47">
        <f t="shared" si="3"/>
        <v>0</v>
      </c>
      <c r="N14" s="48">
        <f t="shared" si="3"/>
        <v>0</v>
      </c>
      <c r="O14" s="1"/>
      <c r="P14" s="2"/>
    </row>
    <row r="15" spans="1:16" s="3" customFormat="1" ht="15.75" hidden="1" x14ac:dyDescent="0.25">
      <c r="A15" s="17"/>
      <c r="B15" s="35">
        <v>7.6099999999999996E-3</v>
      </c>
      <c r="C15" s="19">
        <v>8.0579999999999992E-3</v>
      </c>
      <c r="D15" s="20">
        <v>8.5400000000000007E-3</v>
      </c>
      <c r="E15" s="20">
        <v>9.0500000000000008E-3</v>
      </c>
      <c r="F15" s="20">
        <v>9.5899999999999996E-3</v>
      </c>
      <c r="G15" s="21">
        <v>1.0070000000000001E-2</v>
      </c>
      <c r="H15" s="22"/>
      <c r="I15" s="44" t="str">
        <f>IF(I14&lt;=0,"0",I14)</f>
        <v>0</v>
      </c>
      <c r="J15" s="44" t="str">
        <f t="shared" ref="J15:N15" si="4">IF(J14&lt;=0,"0",J14)</f>
        <v>0</v>
      </c>
      <c r="K15" s="44" t="str">
        <f t="shared" si="4"/>
        <v>0</v>
      </c>
      <c r="L15" s="44" t="str">
        <f t="shared" si="4"/>
        <v>0</v>
      </c>
      <c r="M15" s="44" t="str">
        <f t="shared" si="4"/>
        <v>0</v>
      </c>
      <c r="N15" s="49" t="str">
        <f t="shared" si="4"/>
        <v>0</v>
      </c>
      <c r="O15" s="1"/>
      <c r="P15" s="2"/>
    </row>
    <row r="16" spans="1:16" s="3" customFormat="1" ht="16.5" hidden="1" thickBot="1" x14ac:dyDescent="0.3">
      <c r="A16" s="23"/>
      <c r="B16" s="24"/>
      <c r="C16" s="25"/>
      <c r="D16" s="26"/>
      <c r="E16" s="26"/>
      <c r="F16" s="26"/>
      <c r="G16" s="27"/>
      <c r="H16" s="37"/>
      <c r="I16" s="50" t="str">
        <f>+IF(+I15*$B$15=0,"0",+I15*$B$15)</f>
        <v>0</v>
      </c>
      <c r="J16" s="50" t="str">
        <f>+IF(+J15*$C$15=0,"0",+J15*$C$15)</f>
        <v>0</v>
      </c>
      <c r="K16" s="50" t="str">
        <f>+IF(+K15*$D$15=0,"0",+K15*$D$15)</f>
        <v>0</v>
      </c>
      <c r="L16" s="50" t="str">
        <f>+IF(+L15*$E$15=0,"0",+L15*$E$15)</f>
        <v>0</v>
      </c>
      <c r="M16" s="50" t="str">
        <f>+IF(+M15*$F$15=0,"0",+M15*$F$15)</f>
        <v>0</v>
      </c>
      <c r="N16" s="51" t="str">
        <f>+IF(+N15*$G$15=0,"0",+N15*$G$15)</f>
        <v>0</v>
      </c>
      <c r="O16" s="1"/>
      <c r="P16" s="2"/>
    </row>
    <row r="17" spans="1:18" ht="15.75" x14ac:dyDescent="0.25">
      <c r="H17" s="38" t="s">
        <v>20</v>
      </c>
      <c r="I17" s="52">
        <f>IF(I$3&lt;=J$3,I$3*0.02113,J$3*0.02113)</f>
        <v>0</v>
      </c>
      <c r="J17" s="52">
        <f>IF(I$3&lt;=J$3,I$3*0.02362,J$3*0.02362)</f>
        <v>0</v>
      </c>
      <c r="K17" s="52">
        <f>IF(I$3&lt;=J$3,I$3*0.02622,J$3*0.02622)</f>
        <v>0</v>
      </c>
      <c r="L17" s="52">
        <f>IF(I$3&lt;=J$3,I$3*0.0291,J$3*0.0291)</f>
        <v>0</v>
      </c>
      <c r="M17" s="52">
        <f>IF(I$3&lt;=J$3,I$3*0.0323,J$3*0.0323)</f>
        <v>0</v>
      </c>
      <c r="N17" s="52">
        <f>IF(I$3&lt;=J$3,I$3*0.03359,J$3*0.03359)</f>
        <v>0</v>
      </c>
    </row>
    <row r="18" spans="1:18" ht="15.75" x14ac:dyDescent="0.25">
      <c r="H18" s="38" t="s">
        <v>21</v>
      </c>
      <c r="I18" s="52">
        <v>15.52</v>
      </c>
      <c r="J18" s="52">
        <v>16.12</v>
      </c>
      <c r="K18" s="52">
        <v>17.899999999999999</v>
      </c>
      <c r="L18" s="52">
        <v>19.87</v>
      </c>
      <c r="M18" s="52">
        <v>22.06</v>
      </c>
      <c r="N18" s="52">
        <v>22.94</v>
      </c>
    </row>
    <row r="19" spans="1:18" ht="16.5" thickBot="1" x14ac:dyDescent="0.3">
      <c r="H19" s="38" t="s">
        <v>22</v>
      </c>
      <c r="I19" s="52">
        <f>IF(K3=1,22.09)+IF(K3=0,0)+IF(K3=0.75,13.95)+IF(K3=0,0)</f>
        <v>0</v>
      </c>
      <c r="J19" s="52">
        <f>IF(K3=1,23.26)+IF(K3=0,0)+IF(K3=0.75,14.6)</f>
        <v>0</v>
      </c>
      <c r="K19" s="52">
        <f>IF(K3=1,24.66)+IF(K3=0,0)+IF(K3=0.75,15.48)</f>
        <v>0</v>
      </c>
      <c r="L19" s="52">
        <f>IF(K3=1,26.14)+IF(K3=0,0)+IF(K3=0.75,16.41)</f>
        <v>0</v>
      </c>
      <c r="M19" s="52">
        <f>IF(K3=1,27.71)+IF(K3=0,0)+IF(K3=0.75,17.39)</f>
        <v>0</v>
      </c>
      <c r="N19" s="52">
        <f>IF(K3=1,29.1)+IF(K3=0,0)+IF(K3=0.75,18.26)</f>
        <v>0</v>
      </c>
    </row>
    <row r="20" spans="1:18" s="75" customFormat="1" ht="16.5" thickBot="1" x14ac:dyDescent="0.3">
      <c r="A20" s="76"/>
      <c r="B20" s="85" t="s">
        <v>18</v>
      </c>
      <c r="C20" s="86"/>
      <c r="D20" s="86"/>
      <c r="E20" s="86"/>
      <c r="F20" s="86"/>
      <c r="G20" s="86"/>
      <c r="H20" s="77" t="s">
        <v>23</v>
      </c>
      <c r="I20" s="78">
        <f>+I10+I13+I16</f>
        <v>0</v>
      </c>
      <c r="J20" s="78">
        <f t="shared" ref="J20:N20" si="5">+J10+J13+J16</f>
        <v>0</v>
      </c>
      <c r="K20" s="78">
        <f t="shared" si="5"/>
        <v>0</v>
      </c>
      <c r="L20" s="78">
        <f t="shared" si="5"/>
        <v>0</v>
      </c>
      <c r="M20" s="78">
        <f t="shared" si="5"/>
        <v>0</v>
      </c>
      <c r="N20" s="78">
        <f t="shared" si="5"/>
        <v>0</v>
      </c>
      <c r="O20" s="63"/>
      <c r="P20" s="79"/>
      <c r="R20" s="80"/>
    </row>
    <row r="21" spans="1:18" ht="21" customHeight="1" thickBot="1" x14ac:dyDescent="0.3">
      <c r="H21" s="39" t="s">
        <v>19</v>
      </c>
      <c r="I21" s="7">
        <f>SUM(I17:I20)</f>
        <v>15.52</v>
      </c>
      <c r="J21" s="7">
        <f t="shared" ref="J21:N21" si="6">SUM(J17:J20)</f>
        <v>16.12</v>
      </c>
      <c r="K21" s="7">
        <f t="shared" si="6"/>
        <v>17.899999999999999</v>
      </c>
      <c r="L21" s="7">
        <f t="shared" si="6"/>
        <v>19.87</v>
      </c>
      <c r="M21" s="7">
        <f t="shared" si="6"/>
        <v>22.06</v>
      </c>
      <c r="N21" s="7">
        <f t="shared" si="6"/>
        <v>22.94</v>
      </c>
    </row>
    <row r="22" spans="1:18" ht="15.75" hidden="1" thickTop="1" x14ac:dyDescent="0.25"/>
    <row r="23" spans="1:18" ht="15.75" hidden="1" thickTop="1" x14ac:dyDescent="0.25">
      <c r="K23" s="60">
        <v>0</v>
      </c>
    </row>
    <row r="24" spans="1:18" ht="47.25" hidden="1" customHeight="1" x14ac:dyDescent="0.25">
      <c r="K24" s="57">
        <v>1</v>
      </c>
    </row>
    <row r="25" spans="1:18" ht="33.75" hidden="1" customHeight="1" x14ac:dyDescent="0.25">
      <c r="K25" s="58">
        <v>0.75</v>
      </c>
    </row>
    <row r="26" spans="1:18" ht="16.5" customHeight="1" thickTop="1" x14ac:dyDescent="0.25">
      <c r="H26" s="82" t="s">
        <v>25</v>
      </c>
      <c r="I26" s="82"/>
      <c r="J26" s="82"/>
      <c r="K26" s="82"/>
      <c r="L26" s="82"/>
      <c r="M26" s="82"/>
      <c r="N26" s="82"/>
    </row>
    <row r="27" spans="1:18" x14ac:dyDescent="0.25">
      <c r="H27" s="82"/>
      <c r="I27" s="82"/>
      <c r="J27" s="82"/>
      <c r="K27" s="82"/>
      <c r="L27" s="82"/>
      <c r="M27" s="82"/>
      <c r="N27" s="82"/>
    </row>
  </sheetData>
  <sheetProtection algorithmName="SHA-512" hashValue="aNpmUluRXa2xrvNyLg0sdrDlvDzDhoVaBhlmzQAbScbCqze4ZK2NNDXkdiiZedpBudKhNoeQ+VaIIidfHhuWTw==" saltValue="v7ribTJyMiiXqQKy26B/EA==" spinCount="100000" sheet="1" objects="1" scenarios="1" selectLockedCells="1"/>
  <mergeCells count="7">
    <mergeCell ref="H1:N1"/>
    <mergeCell ref="H26:N27"/>
    <mergeCell ref="I8:N8"/>
    <mergeCell ref="B20:G20"/>
    <mergeCell ref="J5:N5"/>
    <mergeCell ref="L2:N3"/>
    <mergeCell ref="H2:H5"/>
  </mergeCells>
  <dataValidations count="2">
    <dataValidation type="list" showErrorMessage="1" promptTitle="Meter Size" prompt="Select a meter size from the drop down" sqref="K3" xr:uid="{9E3669AB-4B6D-4D7B-8783-B3EC32DAAA35}">
      <formula1>$K$23:$K$25</formula1>
    </dataValidation>
    <dataValidation type="list" showInputMessage="1" showErrorMessage="1" promptTitle="Meter Size" prompt="Please select a meter size from the list" sqref="K23:K25" xr:uid="{707A2E40-82CA-4424-886F-E60DC1D4A476}">
      <formula1>$K$23:$K$25</formula1>
    </dataValidation>
  </dataValidation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3cdfce-a155-4ac6-a28b-21f89887c258">
      <Terms xmlns="http://schemas.microsoft.com/office/infopath/2007/PartnerControls"/>
    </lcf76f155ced4ddcb4097134ff3c332f>
    <TaxCatchAll xmlns="a86a7a81-a0d2-4548-a151-12285ec3764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CB6832AC0B984CB8093BCB26CA8ADB" ma:contentTypeVersion="13" ma:contentTypeDescription="Create a new document." ma:contentTypeScope="" ma:versionID="bb4fcef6ec425cda013dbc0980c271d5">
  <xsd:schema xmlns:xsd="http://www.w3.org/2001/XMLSchema" xmlns:xs="http://www.w3.org/2001/XMLSchema" xmlns:p="http://schemas.microsoft.com/office/2006/metadata/properties" xmlns:ns2="4b3cdfce-a155-4ac6-a28b-21f89887c258" xmlns:ns3="a86a7a81-a0d2-4548-a151-12285ec3764a" targetNamespace="http://schemas.microsoft.com/office/2006/metadata/properties" ma:root="true" ma:fieldsID="acc36d7e2d90d31769a09e36782f04ce" ns2:_="" ns3:_="">
    <xsd:import namespace="4b3cdfce-a155-4ac6-a28b-21f89887c258"/>
    <xsd:import namespace="a86a7a81-a0d2-4548-a151-12285ec376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3cdfce-a155-4ac6-a28b-21f89887c25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62f2a18-3dff-4ec9-a68f-13ea026df33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6a7a81-a0d2-4548-a151-12285ec3764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fdac561-8291-47ea-b27b-07c027a1adb8}" ma:internalName="TaxCatchAll" ma:showField="CatchAllData" ma:web="a86a7a81-a0d2-4548-a151-12285ec376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03F977-8AB5-4319-A4BD-E2ABC63D7FFF}">
  <ds:schemaRefs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a86a7a81-a0d2-4548-a151-12285ec3764a"/>
    <ds:schemaRef ds:uri="4b3cdfce-a155-4ac6-a28b-21f89887c258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EF25884-53CF-4733-8097-992EFE20EC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3cdfce-a155-4ac6-a28b-21f89887c258"/>
    <ds:schemaRef ds:uri="a86a7a81-a0d2-4548-a151-12285ec376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2B12279-8F2D-4312-9C7C-97DCA57BF05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Jenny Alton</dc:creator>
  <cp:keywords/>
  <dc:description/>
  <cp:lastModifiedBy>Jenny Alton</cp:lastModifiedBy>
  <cp:revision/>
  <dcterms:created xsi:type="dcterms:W3CDTF">2025-02-07T00:46:54Z</dcterms:created>
  <dcterms:modified xsi:type="dcterms:W3CDTF">2025-03-06T01:01:38Z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0x010100F5CB6832AC0B984CB8093BCB26CA8ADB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